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yscouts-my.sharepoint.com/personal/maarnold_scouting_org/Documents/Development/Popcorn/"/>
    </mc:Choice>
  </mc:AlternateContent>
  <xr:revisionPtr revIDLastSave="20" documentId="8_{5FBA1CC0-5ED3-4E64-8EDF-B3C1C5412A25}" xr6:coauthVersionLast="47" xr6:coauthVersionMax="47" xr10:uidLastSave="{4E604842-A2F1-49C6-9A36-4161AF32BEF1}"/>
  <bookViews>
    <workbookView xWindow="-120" yWindow="-120" windowWidth="29040" windowHeight="15840" xr2:uid="{00000000-000D-0000-FFFF-FFFF00000000}"/>
  </bookViews>
  <sheets>
    <sheet name="Narragansett Council " sheetId="1" r:id="rId1"/>
  </sheets>
  <definedNames>
    <definedName name="_xlnm.Print_Area" localSheetId="0">'Narragansett Council '!$A$1:$L$61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1" l="1"/>
  <c r="E51" i="1" s="1"/>
  <c r="H51" i="1" s="1"/>
  <c r="J51" i="1" s="1"/>
  <c r="O51" i="1" l="1"/>
  <c r="P51" i="1"/>
  <c r="C55" i="1" l="1"/>
  <c r="E55" i="1" s="1"/>
  <c r="H55" i="1" s="1"/>
  <c r="C53" i="1"/>
  <c r="P53" i="1" s="1"/>
  <c r="C49" i="1"/>
  <c r="C47" i="1"/>
  <c r="C45" i="1"/>
  <c r="C43" i="1"/>
  <c r="C41" i="1"/>
  <c r="C39" i="1"/>
  <c r="C37" i="1"/>
  <c r="E53" i="1" l="1"/>
  <c r="H53" i="1" s="1"/>
  <c r="P55" i="1"/>
  <c r="J53" i="1" l="1"/>
  <c r="O53" i="1"/>
  <c r="O55" i="1"/>
  <c r="J55" i="1"/>
  <c r="P39" i="1"/>
  <c r="E49" i="1" l="1"/>
  <c r="H49" i="1" s="1"/>
  <c r="P49" i="1"/>
  <c r="E47" i="1"/>
  <c r="H47" i="1" s="1"/>
  <c r="P47" i="1"/>
  <c r="E37" i="1"/>
  <c r="H37" i="1" s="1"/>
  <c r="P37" i="1"/>
  <c r="E41" i="1"/>
  <c r="H41" i="1" s="1"/>
  <c r="P41" i="1"/>
  <c r="E45" i="1"/>
  <c r="H45" i="1" s="1"/>
  <c r="P45" i="1"/>
  <c r="E43" i="1"/>
  <c r="H43" i="1" s="1"/>
  <c r="P43" i="1"/>
  <c r="E39" i="1"/>
  <c r="H39" i="1" s="1"/>
  <c r="J39" i="1" l="1"/>
  <c r="O39" i="1"/>
  <c r="J37" i="1"/>
  <c r="O37" i="1"/>
  <c r="J41" i="1"/>
  <c r="O41" i="1"/>
  <c r="O49" i="1" l="1"/>
  <c r="J49" i="1"/>
  <c r="B58" i="1"/>
  <c r="O45" i="1" l="1"/>
  <c r="J45" i="1"/>
  <c r="O43" i="1" l="1"/>
  <c r="J43" i="1"/>
  <c r="O47" i="1"/>
  <c r="J47" i="1"/>
  <c r="E58" i="1"/>
  <c r="F51" i="1" s="1"/>
  <c r="C58" i="1"/>
  <c r="F53" i="1" l="1"/>
  <c r="O58" i="1"/>
  <c r="B61" i="1" s="1"/>
  <c r="F55" i="1"/>
  <c r="F39" i="1"/>
  <c r="F41" i="1"/>
  <c r="F37" i="1"/>
  <c r="J58" i="1"/>
  <c r="F43" i="1"/>
  <c r="H58" i="1"/>
  <c r="F47" i="1" l="1"/>
  <c r="F49" i="1"/>
  <c r="F45" i="1"/>
  <c r="F58" i="1" l="1"/>
</calcChain>
</file>

<file path=xl/sharedStrings.xml><?xml version="1.0" encoding="utf-8"?>
<sst xmlns="http://schemas.openxmlformats.org/spreadsheetml/2006/main" count="58" uniqueCount="49">
  <si>
    <t>Narragansett Council</t>
  </si>
  <si>
    <t>Unit Initial Order Product Projection Sheet</t>
  </si>
  <si>
    <t>Show &amp; Sell/Show &amp; Deliver</t>
  </si>
  <si>
    <t>1. Enter your Units 2020 total Show-n-Sell sales dollars, OR the 2021 Show-n-Sell Goal you expect to sell in the ORANGE box below.</t>
  </si>
  <si>
    <r>
      <t xml:space="preserve"> </t>
    </r>
    <r>
      <rPr>
        <i/>
        <sz val="14"/>
        <color theme="1"/>
        <rFont val="Times New Roman"/>
        <family val="1"/>
      </rPr>
      <t xml:space="preserve">   (for example if your Unit sold $10,000 of Popcorn for Show &amp; Sell this tool will build an initial order recommendation based on the amount entered)</t>
    </r>
  </si>
  <si>
    <t>2020 Unit Actual Show-n-Sell OR 2021 Show-n-Sell Sales Goal</t>
  </si>
  <si>
    <t xml:space="preserve">2. Due to concerns created by the Pandamic/COVID-19 surrounding our sales environment, social distancing concerns, potential impacts of location availability, </t>
  </si>
  <si>
    <t xml:space="preserve">    potential issues with consistent Scout participation, and the desire to protect the Unit and Council from over ordering, the Council</t>
  </si>
  <si>
    <t xml:space="preserve">    is implementing a weighted control factor to protect us all.  This tool will automatically limit your suggested order to by a factor of </t>
  </si>
  <si>
    <t xml:space="preserve">    Note:  The Council can allow for order amounts above this level in limited situations with direct and open consultation, however this weighted </t>
  </si>
  <si>
    <r>
      <t xml:space="preserve">    amount is strongly recommended.  </t>
    </r>
    <r>
      <rPr>
        <b/>
        <sz val="16"/>
        <color theme="1"/>
        <rFont val="Times New Roman"/>
        <family val="1"/>
      </rPr>
      <t>The intent is to sell out of product with this initial order.</t>
    </r>
  </si>
  <si>
    <t>3. The recommended order qty in cases by product in the blue boxes are automatically calculated based on your Show-n-Sell Sales projection*.</t>
  </si>
  <si>
    <t xml:space="preserve">    The recommended order qty in containers, to be used with the CAMP MASTERS system (due to case conversion) are in the green boxes.</t>
  </si>
  <si>
    <t xml:space="preserve">    *the tool rounds case totals to the closest integer based on weighted sales dollars measured against each item's retail price</t>
  </si>
  <si>
    <t>Sales Practices &amp; Inventory Suggestions due to COVID-19</t>
  </si>
  <si>
    <t>1. Collect all money from sales at the time of the sale, including Take Order Sales to ensure money is collected</t>
  </si>
  <si>
    <t>2. Plan to sell entire inventory ordered through other approaches if the site locations are cancelled</t>
  </si>
  <si>
    <t>3. Suggested alternative methods to sell through inventory:</t>
  </si>
  <si>
    <t xml:space="preserve">     * Conduct more door to door sales, delivering product at point of sale, and be prepared to leave a door hanger for contact via phone/email/social media.</t>
  </si>
  <si>
    <t xml:space="preserve">     * Consider placing flyers on cars in parking lots or other creative approaches to bolster support and sales.</t>
  </si>
  <si>
    <t xml:space="preserve">     * Use Social Media posts to create additional sales or potentially share inventory with neighboring units.</t>
  </si>
  <si>
    <t xml:space="preserve">     * Use groups such as Churches, Clubs to create sales awareness for planned event or individual sales; promoting on their social media or sending an email on your behalf.</t>
  </si>
  <si>
    <t xml:space="preserve">     * Teach all Scouts how to ask for the sale using the correct script suggested on Order From to ensure professionalism in presentation.</t>
  </si>
  <si>
    <t xml:space="preserve">    * Search for different and new locations to conduct site-sales at from previous years.  Consider neighborhood group selling - Show-n-Sell on wheels.</t>
  </si>
  <si>
    <t xml:space="preserve">    * Consider using signs promoting Scouting helping the community to gain attention - should the location send you away from the traffic in the parking lot.  Be creative this year!</t>
  </si>
  <si>
    <t>EXPECTED % OF RETAIL DOLLARS</t>
  </si>
  <si>
    <t>WEIGHTED RETAIL SALES DOLLARS</t>
  </si>
  <si>
    <t>PRODUCT RETAIL PRICE</t>
  </si>
  <si>
    <t>ORDER QTY</t>
  </si>
  <si>
    <t>CONTAINERS</t>
  </si>
  <si>
    <t>IN CASES</t>
  </si>
  <si>
    <t>IN CONTAINERS</t>
  </si>
  <si>
    <t>3 Way Cheesy Cheese Tin</t>
  </si>
  <si>
    <t>(1 per case)</t>
  </si>
  <si>
    <t>22 pack Movie Theater Ex Butter MW</t>
  </si>
  <si>
    <t>(6 per case)</t>
  </si>
  <si>
    <t xml:space="preserve"> </t>
  </si>
  <si>
    <t>Supreme Caramel Corn Tin</t>
  </si>
  <si>
    <t>(8 per case)</t>
  </si>
  <si>
    <t>White Cheddar Cheese Tin</t>
  </si>
  <si>
    <t>Sea Salt Bag</t>
  </si>
  <si>
    <t>(9 per case)</t>
  </si>
  <si>
    <t>12 pack Kettle Corn MW</t>
  </si>
  <si>
    <t>14 Pack Roasted Summer Corn MW</t>
  </si>
  <si>
    <t>Honey Roasted Peanuts</t>
  </si>
  <si>
    <t>(12 per case)</t>
  </si>
  <si>
    <t>Gourmet Purple Popping Corn Jar</t>
  </si>
  <si>
    <t>Caramel Corn Bag</t>
  </si>
  <si>
    <t>Actual Retail Value of Suggested Initial order due to rounding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</si>
</sst>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&quot;$&quot;#,##0.00"/>
    <numFmt numFmtId="168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sz val="11"/>
      <color rgb="FF252525"/>
      <name val="Helvetica"/>
      <family val="2"/>
    </font>
    <font>
      <sz val="15"/>
      <color rgb="FFFFFFFF"/>
      <name val="Helvetica"/>
      <family val="2"/>
    </font>
    <font>
      <b/>
      <sz val="24"/>
      <color theme="1"/>
      <name val="Times New Roman"/>
      <family val="1"/>
    </font>
    <font>
      <b/>
      <sz val="26"/>
      <color theme="1"/>
      <name val="Times New Roman"/>
      <family val="1"/>
    </font>
    <font>
      <i/>
      <sz val="14"/>
      <color theme="1"/>
      <name val="Times New Roman"/>
      <family val="1"/>
    </font>
    <font>
      <i/>
      <sz val="12"/>
      <name val="Times New Roman"/>
      <family val="1"/>
    </font>
    <font>
      <b/>
      <sz val="22"/>
      <color theme="1"/>
      <name val="Times New Roman"/>
      <family val="1"/>
    </font>
    <font>
      <b/>
      <sz val="1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7" fillId="0" borderId="0" xfId="0" applyFont="1" applyProtection="1"/>
    <xf numFmtId="0" fontId="8" fillId="0" borderId="0" xfId="0" applyFont="1" applyAlignment="1" applyProtection="1">
      <alignment horizontal="center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right"/>
    </xf>
    <xf numFmtId="9" fontId="14" fillId="2" borderId="8" xfId="0" applyNumberFormat="1" applyFont="1" applyFill="1" applyBorder="1" applyProtection="1"/>
    <xf numFmtId="0" fontId="11" fillId="0" borderId="0" xfId="0" applyFont="1" applyProtection="1"/>
    <xf numFmtId="0" fontId="6" fillId="0" borderId="0" xfId="0" applyFont="1" applyProtection="1"/>
    <xf numFmtId="0" fontId="3" fillId="5" borderId="3" xfId="0" applyFont="1" applyFill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5" borderId="4" xfId="0" applyFont="1" applyFill="1" applyBorder="1" applyAlignment="1" applyProtection="1">
      <alignment horizontal="center"/>
    </xf>
    <xf numFmtId="0" fontId="3" fillId="3" borderId="4" xfId="0" applyFont="1" applyFill="1" applyBorder="1" applyAlignment="1" applyProtection="1">
      <alignment horizontal="center"/>
    </xf>
    <xf numFmtId="0" fontId="5" fillId="0" borderId="0" xfId="0" applyFont="1" applyFill="1" applyProtection="1"/>
    <xf numFmtId="165" fontId="4" fillId="0" borderId="0" xfId="3" applyNumberFormat="1" applyFont="1" applyAlignment="1" applyProtection="1">
      <alignment horizontal="center"/>
    </xf>
    <xf numFmtId="44" fontId="4" fillId="0" borderId="0" xfId="2" applyFont="1" applyAlignment="1" applyProtection="1">
      <alignment horizontal="center"/>
    </xf>
    <xf numFmtId="1" fontId="2" fillId="0" borderId="0" xfId="0" applyNumberFormat="1" applyFont="1" applyAlignment="1" applyProtection="1">
      <alignment horizontal="center"/>
    </xf>
    <xf numFmtId="165" fontId="2" fillId="0" borderId="0" xfId="3" applyNumberFormat="1" applyFont="1" applyAlignment="1" applyProtection="1">
      <alignment horizontal="center"/>
    </xf>
    <xf numFmtId="1" fontId="6" fillId="5" borderId="1" xfId="0" applyNumberFormat="1" applyFont="1" applyFill="1" applyBorder="1" applyAlignment="1" applyProtection="1">
      <alignment horizontal="center"/>
    </xf>
    <xf numFmtId="1" fontId="6" fillId="3" borderId="1" xfId="0" applyNumberFormat="1" applyFont="1" applyFill="1" applyBorder="1" applyAlignment="1" applyProtection="1">
      <alignment horizontal="center"/>
    </xf>
    <xf numFmtId="44" fontId="2" fillId="0" borderId="0" xfId="0" applyNumberFormat="1" applyFont="1" applyProtection="1"/>
    <xf numFmtId="2" fontId="2" fillId="0" borderId="0" xfId="0" applyNumberFormat="1" applyFont="1" applyProtection="1"/>
    <xf numFmtId="0" fontId="12" fillId="0" borderId="0" xfId="0" applyFont="1" applyFill="1" applyProtection="1"/>
    <xf numFmtId="1" fontId="6" fillId="0" borderId="0" xfId="0" applyNumberFormat="1" applyFont="1" applyAlignment="1" applyProtection="1">
      <alignment horizontal="center"/>
    </xf>
    <xf numFmtId="168" fontId="2" fillId="0" borderId="0" xfId="3" applyNumberFormat="1" applyFont="1" applyAlignment="1" applyProtection="1">
      <alignment horizontal="center"/>
    </xf>
    <xf numFmtId="0" fontId="4" fillId="0" borderId="0" xfId="0" applyFont="1" applyProtection="1"/>
    <xf numFmtId="0" fontId="5" fillId="0" borderId="0" xfId="0" applyFont="1" applyProtection="1"/>
    <xf numFmtId="165" fontId="5" fillId="0" borderId="0" xfId="3" applyNumberFormat="1" applyFont="1" applyAlignment="1" applyProtection="1">
      <alignment horizontal="center"/>
    </xf>
    <xf numFmtId="44" fontId="5" fillId="0" borderId="0" xfId="2" applyFont="1" applyAlignment="1" applyProtection="1">
      <alignment horizontal="center"/>
    </xf>
    <xf numFmtId="9" fontId="5" fillId="0" borderId="0" xfId="3" applyFont="1" applyAlignment="1" applyProtection="1">
      <alignment horizontal="center"/>
    </xf>
    <xf numFmtId="164" fontId="5" fillId="0" borderId="1" xfId="1" applyNumberFormat="1" applyFont="1" applyBorder="1" applyAlignment="1" applyProtection="1">
      <alignment horizontal="center"/>
    </xf>
    <xf numFmtId="165" fontId="5" fillId="0" borderId="2" xfId="3" applyNumberFormat="1" applyFont="1" applyBorder="1" applyAlignment="1" applyProtection="1">
      <alignment horizontal="center"/>
    </xf>
    <xf numFmtId="165" fontId="5" fillId="0" borderId="7" xfId="3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6" fillId="0" borderId="1" xfId="0" applyFont="1" applyBorder="1" applyAlignment="1" applyProtection="1">
      <alignment wrapText="1"/>
    </xf>
    <xf numFmtId="166" fontId="9" fillId="2" borderId="1" xfId="2" applyNumberFormat="1" applyFont="1" applyFill="1" applyBorder="1" applyProtection="1"/>
    <xf numFmtId="9" fontId="5" fillId="0" borderId="0" xfId="3" applyFont="1" applyProtection="1"/>
    <xf numFmtId="0" fontId="5" fillId="0" borderId="0" xfId="0" applyFont="1" applyAlignment="1" applyProtection="1">
      <alignment horizontal="center"/>
    </xf>
    <xf numFmtId="167" fontId="13" fillId="4" borderId="1" xfId="0" applyNumberFormat="1" applyFont="1" applyFill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 wrapText="1"/>
    </xf>
    <xf numFmtId="0" fontId="3" fillId="0" borderId="5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3" fillId="0" borderId="4" xfId="0" applyFont="1" applyBorder="1" applyAlignment="1" applyProtection="1">
      <alignment horizontal="center" wrapText="1"/>
    </xf>
    <xf numFmtId="0" fontId="10" fillId="0" borderId="0" xfId="0" applyFont="1" applyAlignment="1" applyProtection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campmasters.o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0</xdr:row>
      <xdr:rowOff>0</xdr:rowOff>
    </xdr:from>
    <xdr:to>
      <xdr:col>0</xdr:col>
      <xdr:colOff>2190116</xdr:colOff>
      <xdr:row>6</xdr:row>
      <xdr:rowOff>44052</xdr:rowOff>
    </xdr:to>
    <xdr:pic>
      <xdr:nvPicPr>
        <xdr:cNvPr id="5" name="Picture 4" descr="Camp Master's Popcorn">
          <a:hlinkClick xmlns:r="http://schemas.openxmlformats.org/officeDocument/2006/relationships" r:id="rId1" tooltip="Just another WordPress site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0"/>
          <a:ext cx="2169796" cy="2055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65"/>
  <sheetViews>
    <sheetView tabSelected="1" topLeftCell="A10" zoomScale="75" zoomScaleNormal="75" workbookViewId="0">
      <selection activeCell="C10" sqref="C10"/>
    </sheetView>
  </sheetViews>
  <sheetFormatPr defaultColWidth="9.140625" defaultRowHeight="20.25"/>
  <cols>
    <col min="1" max="1" width="54.28515625" style="3" customWidth="1"/>
    <col min="2" max="4" width="26.7109375" style="3" customWidth="1"/>
    <col min="5" max="5" width="18" style="4" bestFit="1" customWidth="1"/>
    <col min="6" max="6" width="15.140625" style="4" hidden="1" customWidth="1"/>
    <col min="7" max="7" width="15.42578125" style="4" customWidth="1"/>
    <col min="8" max="8" width="17.140625" style="4" bestFit="1" customWidth="1"/>
    <col min="9" max="9" width="9.140625" style="3"/>
    <col min="10" max="10" width="22.85546875" style="3" hidden="1" customWidth="1"/>
    <col min="11" max="12" width="9.140625" style="3"/>
    <col min="13" max="13" width="4" style="3" hidden="1" customWidth="1"/>
    <col min="14" max="14" width="8" style="3" hidden="1" customWidth="1"/>
    <col min="15" max="15" width="24.85546875" style="3" hidden="1" customWidth="1"/>
    <col min="16" max="16" width="18.85546875" style="3" hidden="1" customWidth="1"/>
    <col min="17" max="16384" width="9.140625" style="3"/>
  </cols>
  <sheetData>
    <row r="2" spans="1:9" ht="33">
      <c r="A2" s="1"/>
      <c r="B2" s="47" t="s">
        <v>0</v>
      </c>
      <c r="C2" s="47"/>
      <c r="D2" s="47"/>
      <c r="E2" s="47"/>
      <c r="F2" s="47"/>
      <c r="G2" s="47"/>
      <c r="H2" s="2"/>
    </row>
    <row r="3" spans="1:9" ht="33">
      <c r="B3" s="47" t="s">
        <v>1</v>
      </c>
      <c r="C3" s="47"/>
      <c r="D3" s="47"/>
      <c r="E3" s="47"/>
      <c r="F3" s="47"/>
      <c r="G3" s="47"/>
    </row>
    <row r="4" spans="1:9" ht="33">
      <c r="B4" s="47" t="s">
        <v>2</v>
      </c>
      <c r="C4" s="47"/>
      <c r="D4" s="47"/>
      <c r="E4" s="47"/>
      <c r="F4" s="47"/>
      <c r="G4" s="47"/>
    </row>
    <row r="7" spans="1:9">
      <c r="A7" s="3" t="s">
        <v>3</v>
      </c>
    </row>
    <row r="8" spans="1:9">
      <c r="A8" s="3" t="s">
        <v>4</v>
      </c>
    </row>
    <row r="9" spans="1:9" ht="21" thickBot="1"/>
    <row r="10" spans="1:9" ht="27.75" thickBot="1">
      <c r="A10" s="5" t="s">
        <v>5</v>
      </c>
      <c r="B10" s="6"/>
      <c r="C10" s="42">
        <v>5000</v>
      </c>
      <c r="E10" s="3"/>
      <c r="I10" s="4"/>
    </row>
    <row r="12" spans="1:9">
      <c r="A12" s="3" t="s">
        <v>6</v>
      </c>
    </row>
    <row r="13" spans="1:9">
      <c r="A13" s="3" t="s">
        <v>7</v>
      </c>
    </row>
    <row r="14" spans="1:9" ht="22.5">
      <c r="A14" s="3" t="s">
        <v>8</v>
      </c>
      <c r="I14" s="7">
        <v>0.1</v>
      </c>
    </row>
    <row r="15" spans="1:9">
      <c r="A15" s="3" t="s">
        <v>9</v>
      </c>
    </row>
    <row r="16" spans="1:9">
      <c r="A16" s="3" t="s">
        <v>10</v>
      </c>
    </row>
    <row r="18" spans="1:8">
      <c r="A18" s="3" t="s">
        <v>11</v>
      </c>
    </row>
    <row r="19" spans="1:8">
      <c r="A19" s="3" t="s">
        <v>12</v>
      </c>
    </row>
    <row r="20" spans="1:8">
      <c r="A20" s="8" t="s">
        <v>13</v>
      </c>
    </row>
    <row r="22" spans="1:8">
      <c r="A22" s="9" t="s">
        <v>14</v>
      </c>
      <c r="H22" s="3"/>
    </row>
    <row r="23" spans="1:8">
      <c r="A23" s="3" t="s">
        <v>15</v>
      </c>
      <c r="H23" s="3"/>
    </row>
    <row r="24" spans="1:8">
      <c r="A24" s="3" t="s">
        <v>16</v>
      </c>
      <c r="H24" s="3"/>
    </row>
    <row r="25" spans="1:8">
      <c r="A25" s="3" t="s">
        <v>17</v>
      </c>
      <c r="H25" s="3"/>
    </row>
    <row r="26" spans="1:8">
      <c r="A26" s="3" t="s">
        <v>18</v>
      </c>
      <c r="H26" s="3"/>
    </row>
    <row r="27" spans="1:8">
      <c r="A27" s="3" t="s">
        <v>19</v>
      </c>
      <c r="H27" s="3"/>
    </row>
    <row r="28" spans="1:8">
      <c r="A28" s="3" t="s">
        <v>20</v>
      </c>
      <c r="H28" s="3"/>
    </row>
    <row r="29" spans="1:8">
      <c r="A29" s="3" t="s">
        <v>21</v>
      </c>
      <c r="G29" s="3"/>
      <c r="H29" s="3"/>
    </row>
    <row r="30" spans="1:8">
      <c r="A30" s="3" t="s">
        <v>22</v>
      </c>
      <c r="G30" s="3"/>
      <c r="H30" s="3"/>
    </row>
    <row r="31" spans="1:8">
      <c r="A31" s="3" t="s">
        <v>23</v>
      </c>
      <c r="G31" s="3"/>
      <c r="H31" s="3"/>
    </row>
    <row r="32" spans="1:8">
      <c r="A32" s="3" t="s">
        <v>24</v>
      </c>
      <c r="G32" s="3"/>
      <c r="H32" s="3"/>
    </row>
    <row r="33" spans="1:16" ht="21" thickBot="1"/>
    <row r="34" spans="1:16" ht="21" thickBot="1">
      <c r="B34" s="43" t="s">
        <v>25</v>
      </c>
      <c r="C34" s="45" t="s">
        <v>26</v>
      </c>
      <c r="D34" s="45" t="s">
        <v>27</v>
      </c>
      <c r="H34" s="10" t="s">
        <v>28</v>
      </c>
      <c r="J34" s="11" t="s">
        <v>28</v>
      </c>
    </row>
    <row r="35" spans="1:16" ht="21" thickBot="1">
      <c r="B35" s="44"/>
      <c r="C35" s="46"/>
      <c r="D35" s="46"/>
      <c r="E35" s="12" t="s">
        <v>29</v>
      </c>
      <c r="F35" s="13"/>
      <c r="G35" s="14"/>
      <c r="H35" s="15" t="s">
        <v>30</v>
      </c>
      <c r="J35" s="16" t="s">
        <v>31</v>
      </c>
    </row>
    <row r="36" spans="1:16" ht="21" thickBot="1">
      <c r="J36" s="4"/>
    </row>
    <row r="37" spans="1:16" ht="21" thickBot="1">
      <c r="A37" s="17" t="s">
        <v>32</v>
      </c>
      <c r="B37" s="18">
        <v>0.03</v>
      </c>
      <c r="C37" s="19">
        <f>(B37*($C$10*(1-$I$14)))</f>
        <v>135</v>
      </c>
      <c r="D37" s="19">
        <v>35</v>
      </c>
      <c r="E37" s="20">
        <f>ROUND(C37/D37,0)</f>
        <v>4</v>
      </c>
      <c r="F37" s="21">
        <f>E37/E58</f>
        <v>1.3157894736842105E-2</v>
      </c>
      <c r="G37" s="21"/>
      <c r="H37" s="22">
        <f>ROUND(E37/M37,0)</f>
        <v>4</v>
      </c>
      <c r="J37" s="23">
        <f>H37*M37</f>
        <v>4</v>
      </c>
      <c r="M37" s="3">
        <v>1</v>
      </c>
      <c r="O37" s="24">
        <f>(H37*M37)*D37</f>
        <v>140</v>
      </c>
      <c r="P37" s="25">
        <f>C37/D37</f>
        <v>3.8571428571428572</v>
      </c>
    </row>
    <row r="38" spans="1:16" ht="21" thickBot="1">
      <c r="A38" s="26" t="s">
        <v>33</v>
      </c>
      <c r="B38" s="18"/>
      <c r="C38" s="19"/>
      <c r="D38" s="19"/>
      <c r="E38" s="20"/>
      <c r="F38" s="20"/>
      <c r="G38" s="20"/>
      <c r="H38" s="20"/>
      <c r="J38" s="27"/>
    </row>
    <row r="39" spans="1:16" ht="21" thickBot="1">
      <c r="A39" s="17" t="s">
        <v>34</v>
      </c>
      <c r="B39" s="18">
        <v>0.12</v>
      </c>
      <c r="C39" s="19">
        <f>(B39*($C$10*(1-$I$14)))</f>
        <v>540</v>
      </c>
      <c r="D39" s="19">
        <v>25</v>
      </c>
      <c r="E39" s="20">
        <f>ROUND(C39/D39,0)</f>
        <v>22</v>
      </c>
      <c r="F39" s="21">
        <f>E39/E58</f>
        <v>7.2368421052631582E-2</v>
      </c>
      <c r="G39" s="28"/>
      <c r="H39" s="22">
        <f>ROUND(E39/M39,0)</f>
        <v>4</v>
      </c>
      <c r="J39" s="23">
        <f>H39*M39</f>
        <v>24</v>
      </c>
      <c r="M39" s="3">
        <v>6</v>
      </c>
      <c r="O39" s="24">
        <f>(H39*M39)*D39</f>
        <v>600</v>
      </c>
      <c r="P39" s="25">
        <f>C39/D39</f>
        <v>21.6</v>
      </c>
    </row>
    <row r="40" spans="1:16" ht="21" thickBot="1">
      <c r="A40" s="26" t="s">
        <v>35</v>
      </c>
      <c r="B40" s="18" t="s">
        <v>36</v>
      </c>
      <c r="C40" s="19"/>
      <c r="D40" s="19"/>
      <c r="E40" s="20"/>
      <c r="F40" s="20"/>
      <c r="G40" s="20"/>
      <c r="H40" s="20"/>
      <c r="J40" s="27"/>
    </row>
    <row r="41" spans="1:16" ht="21" thickBot="1">
      <c r="A41" s="17" t="s">
        <v>37</v>
      </c>
      <c r="B41" s="18">
        <v>0.12</v>
      </c>
      <c r="C41" s="19">
        <f>(B41*($C$10*(1-$I$14)))</f>
        <v>540</v>
      </c>
      <c r="D41" s="19">
        <v>25</v>
      </c>
      <c r="E41" s="20">
        <f>ROUND(C41/D41,0)</f>
        <v>22</v>
      </c>
      <c r="F41" s="21">
        <f>E41/E58</f>
        <v>7.2368421052631582E-2</v>
      </c>
      <c r="G41" s="21"/>
      <c r="H41" s="22">
        <f>ROUND(E41/M41,0)</f>
        <v>3</v>
      </c>
      <c r="J41" s="23">
        <f>H41*M41</f>
        <v>24</v>
      </c>
      <c r="M41" s="3">
        <v>8</v>
      </c>
      <c r="O41" s="24">
        <f>(H41*M41)*D41</f>
        <v>600</v>
      </c>
      <c r="P41" s="25">
        <f>C41/D41</f>
        <v>21.6</v>
      </c>
    </row>
    <row r="42" spans="1:16" ht="21" thickBot="1">
      <c r="A42" s="26" t="s">
        <v>38</v>
      </c>
      <c r="B42" s="18"/>
      <c r="C42" s="19"/>
      <c r="D42" s="19"/>
      <c r="E42" s="20"/>
      <c r="F42" s="20"/>
      <c r="G42" s="20"/>
      <c r="H42" s="20"/>
      <c r="J42" s="27"/>
    </row>
    <row r="43" spans="1:16" ht="21" thickBot="1">
      <c r="A43" s="17" t="s">
        <v>39</v>
      </c>
      <c r="B43" s="18">
        <v>0.1</v>
      </c>
      <c r="C43" s="19">
        <f>(B43*($C$10*(1-$I$14)))</f>
        <v>450</v>
      </c>
      <c r="D43" s="19">
        <v>20</v>
      </c>
      <c r="E43" s="20">
        <f>ROUND(C43/D43,0)</f>
        <v>23</v>
      </c>
      <c r="F43" s="21">
        <f>E43/E58</f>
        <v>7.5657894736842105E-2</v>
      </c>
      <c r="G43" s="21"/>
      <c r="H43" s="22">
        <f>ROUND(E43/M43,0)</f>
        <v>3</v>
      </c>
      <c r="J43" s="23">
        <f>H43*M43</f>
        <v>24</v>
      </c>
      <c r="M43" s="3">
        <v>8</v>
      </c>
      <c r="O43" s="24">
        <f>(H43*M43)*D43</f>
        <v>480</v>
      </c>
      <c r="P43" s="25">
        <f>C43/D43</f>
        <v>22.5</v>
      </c>
    </row>
    <row r="44" spans="1:16" ht="21" thickBot="1">
      <c r="A44" s="26" t="s">
        <v>38</v>
      </c>
      <c r="B44" s="18"/>
      <c r="C44" s="19"/>
      <c r="D44" s="19"/>
      <c r="E44" s="20"/>
      <c r="F44" s="20"/>
      <c r="G44" s="20"/>
      <c r="H44" s="20"/>
      <c r="J44" s="27"/>
    </row>
    <row r="45" spans="1:16" ht="21" thickBot="1">
      <c r="A45" s="17" t="s">
        <v>40</v>
      </c>
      <c r="B45" s="18">
        <v>0.04</v>
      </c>
      <c r="C45" s="19">
        <f>(B45*($C$10*(1-$I$14)))</f>
        <v>180</v>
      </c>
      <c r="D45" s="19">
        <v>15</v>
      </c>
      <c r="E45" s="20">
        <f>ROUND(C45/D45,0)</f>
        <v>12</v>
      </c>
      <c r="F45" s="21">
        <f>E45/E58</f>
        <v>3.9473684210526314E-2</v>
      </c>
      <c r="G45" s="21"/>
      <c r="H45" s="22">
        <f>ROUND(E45/M45,0)</f>
        <v>1</v>
      </c>
      <c r="J45" s="23">
        <f>H45*M45</f>
        <v>9</v>
      </c>
      <c r="M45" s="3">
        <v>9</v>
      </c>
      <c r="O45" s="24">
        <f>(H45*M45)*D45</f>
        <v>135</v>
      </c>
      <c r="P45" s="25">
        <f>C45/D45</f>
        <v>12</v>
      </c>
    </row>
    <row r="46" spans="1:16" ht="21" thickBot="1">
      <c r="A46" s="26" t="s">
        <v>41</v>
      </c>
      <c r="B46" s="18"/>
      <c r="C46" s="19"/>
      <c r="D46" s="19"/>
      <c r="E46" s="20"/>
      <c r="F46" s="20"/>
      <c r="G46" s="20"/>
      <c r="H46" s="20"/>
      <c r="J46" s="27"/>
    </row>
    <row r="47" spans="1:16" ht="21" thickBot="1">
      <c r="A47" s="17" t="s">
        <v>42</v>
      </c>
      <c r="B47" s="18">
        <v>0.04</v>
      </c>
      <c r="C47" s="19">
        <f>(B47*($C$10*(1-$I$14)))</f>
        <v>180</v>
      </c>
      <c r="D47" s="19">
        <v>15</v>
      </c>
      <c r="E47" s="20">
        <f>ROUND(C47/D47,0)</f>
        <v>12</v>
      </c>
      <c r="F47" s="21">
        <f>E47/E58</f>
        <v>3.9473684210526314E-2</v>
      </c>
      <c r="G47" s="21"/>
      <c r="H47" s="22">
        <f>ROUND(E47/M47,0)</f>
        <v>2</v>
      </c>
      <c r="J47" s="23">
        <f>H47*M47</f>
        <v>16</v>
      </c>
      <c r="M47" s="3">
        <v>8</v>
      </c>
      <c r="O47" s="24">
        <f>(H47*M47)*D47</f>
        <v>240</v>
      </c>
      <c r="P47" s="25">
        <f>C47/D47</f>
        <v>12</v>
      </c>
    </row>
    <row r="48" spans="1:16" ht="21" thickBot="1">
      <c r="A48" s="26" t="s">
        <v>38</v>
      </c>
      <c r="B48" s="18"/>
      <c r="C48" s="19"/>
      <c r="D48" s="19"/>
      <c r="E48" s="20"/>
      <c r="F48" s="20"/>
      <c r="G48" s="20"/>
      <c r="H48" s="20"/>
      <c r="J48" s="27"/>
    </row>
    <row r="49" spans="1:16" ht="21" thickBot="1">
      <c r="A49" s="17" t="s">
        <v>43</v>
      </c>
      <c r="B49" s="18">
        <v>0.09</v>
      </c>
      <c r="C49" s="19">
        <f>(B49*($C$10*(1-$I$14)))</f>
        <v>405</v>
      </c>
      <c r="D49" s="19">
        <v>15</v>
      </c>
      <c r="E49" s="20">
        <f>ROUND(C49/D49,0)</f>
        <v>27</v>
      </c>
      <c r="F49" s="21">
        <f>E49/E58</f>
        <v>8.8815789473684209E-2</v>
      </c>
      <c r="G49" s="21"/>
      <c r="H49" s="22">
        <f>ROUND(E49/M49,0)</f>
        <v>3</v>
      </c>
      <c r="J49" s="23">
        <f>H49*M49</f>
        <v>24</v>
      </c>
      <c r="M49" s="3">
        <v>8</v>
      </c>
      <c r="O49" s="24">
        <f>(H49*M49)*D49</f>
        <v>360</v>
      </c>
      <c r="P49" s="25">
        <f>C49/D49</f>
        <v>27</v>
      </c>
    </row>
    <row r="50" spans="1:16" ht="21" thickBot="1">
      <c r="A50" s="26" t="s">
        <v>38</v>
      </c>
      <c r="B50" s="18"/>
      <c r="C50" s="19"/>
      <c r="D50" s="19"/>
      <c r="E50" s="20"/>
      <c r="F50" s="20"/>
      <c r="G50" s="20"/>
      <c r="H50" s="20"/>
      <c r="J50" s="27"/>
    </row>
    <row r="51" spans="1:16" ht="21" thickBot="1">
      <c r="A51" s="17" t="s">
        <v>44</v>
      </c>
      <c r="B51" s="18">
        <v>0.09</v>
      </c>
      <c r="C51" s="19">
        <f>(B51*($C$10*(1-$I$14)))</f>
        <v>405</v>
      </c>
      <c r="D51" s="19">
        <v>15</v>
      </c>
      <c r="E51" s="20">
        <f>ROUND(C51/D51,0)</f>
        <v>27</v>
      </c>
      <c r="F51" s="21">
        <f>E51/E58</f>
        <v>8.8815789473684209E-2</v>
      </c>
      <c r="G51" s="20"/>
      <c r="H51" s="22">
        <f>ROUND(E51/M51,0)</f>
        <v>2</v>
      </c>
      <c r="J51" s="23">
        <f>H51*M51</f>
        <v>24</v>
      </c>
      <c r="M51" s="3">
        <v>12</v>
      </c>
      <c r="O51" s="24">
        <f>(H51*M51)*D51</f>
        <v>360</v>
      </c>
      <c r="P51" s="25">
        <f>C51/D51</f>
        <v>27</v>
      </c>
    </row>
    <row r="52" spans="1:16" ht="21" thickBot="1">
      <c r="A52" s="26" t="s">
        <v>45</v>
      </c>
      <c r="B52" s="18"/>
      <c r="C52" s="19"/>
      <c r="D52" s="19"/>
      <c r="E52" s="20"/>
      <c r="F52" s="20"/>
      <c r="G52" s="20"/>
      <c r="H52" s="20"/>
      <c r="J52" s="27"/>
    </row>
    <row r="53" spans="1:16" ht="21" thickBot="1">
      <c r="A53" s="17" t="s">
        <v>46</v>
      </c>
      <c r="B53" s="18">
        <v>0.08</v>
      </c>
      <c r="C53" s="19">
        <f>(B53*($C$10*(1-$I$14)))</f>
        <v>360</v>
      </c>
      <c r="D53" s="19">
        <v>15</v>
      </c>
      <c r="E53" s="20">
        <f>ROUND(C53/D53,0)</f>
        <v>24</v>
      </c>
      <c r="F53" s="21">
        <f>E53/E58</f>
        <v>7.8947368421052627E-2</v>
      </c>
      <c r="G53" s="21"/>
      <c r="H53" s="22">
        <f>ROUND(E53/M53,0)</f>
        <v>4</v>
      </c>
      <c r="J53" s="23">
        <f>H53*M53</f>
        <v>24</v>
      </c>
      <c r="M53" s="3">
        <v>6</v>
      </c>
      <c r="O53" s="24">
        <f>(H53*M53)*D53</f>
        <v>360</v>
      </c>
      <c r="P53" s="25">
        <f>C53/D53</f>
        <v>24</v>
      </c>
    </row>
    <row r="54" spans="1:16" ht="21" thickBot="1">
      <c r="A54" s="26" t="s">
        <v>35</v>
      </c>
      <c r="B54" s="18"/>
      <c r="C54" s="19"/>
      <c r="D54" s="19"/>
      <c r="E54" s="20"/>
      <c r="F54" s="20"/>
      <c r="G54" s="20"/>
      <c r="H54" s="20"/>
      <c r="J54" s="27"/>
    </row>
    <row r="55" spans="1:16" ht="21" thickBot="1">
      <c r="A55" s="17" t="s">
        <v>47</v>
      </c>
      <c r="B55" s="18">
        <v>0.28999999999999998</v>
      </c>
      <c r="C55" s="19">
        <f>(B55*($C$10*(1-$I$14)))</f>
        <v>1305</v>
      </c>
      <c r="D55" s="19">
        <v>10</v>
      </c>
      <c r="E55" s="20">
        <f>ROUND(C55/D55,0)</f>
        <v>131</v>
      </c>
      <c r="F55" s="21">
        <f>E55/E58</f>
        <v>0.43092105263157893</v>
      </c>
      <c r="G55" s="21"/>
      <c r="H55" s="22">
        <f>ROUND(E55/M55,0)</f>
        <v>11</v>
      </c>
      <c r="J55" s="23">
        <f>H55*M55</f>
        <v>132</v>
      </c>
      <c r="M55" s="3">
        <v>12</v>
      </c>
      <c r="O55" s="24">
        <f>(H55*M55)*D55</f>
        <v>1320</v>
      </c>
      <c r="P55" s="25">
        <f>C55/D55</f>
        <v>130.5</v>
      </c>
    </row>
    <row r="56" spans="1:16">
      <c r="A56" s="26" t="s">
        <v>45</v>
      </c>
      <c r="B56" s="18"/>
      <c r="C56" s="19"/>
      <c r="D56" s="19"/>
      <c r="E56" s="20"/>
      <c r="F56" s="20"/>
      <c r="G56" s="20"/>
      <c r="H56" s="20"/>
      <c r="J56" s="20"/>
      <c r="O56" s="24"/>
    </row>
    <row r="57" spans="1:16" ht="21" thickBot="1">
      <c r="A57" s="29"/>
      <c r="B57" s="18"/>
      <c r="C57" s="19"/>
      <c r="D57" s="19"/>
      <c r="E57" s="20"/>
      <c r="F57" s="20"/>
      <c r="G57" s="20"/>
      <c r="H57" s="20"/>
      <c r="J57" s="20"/>
    </row>
    <row r="58" spans="1:16" ht="51.6" customHeight="1" thickBot="1">
      <c r="A58" s="30" t="s">
        <v>36</v>
      </c>
      <c r="B58" s="31">
        <f>SUM(B37:B56)</f>
        <v>0.99999999999999978</v>
      </c>
      <c r="C58" s="32">
        <f>SUM(C37:C56)</f>
        <v>4500</v>
      </c>
      <c r="D58" s="33" t="s">
        <v>36</v>
      </c>
      <c r="E58" s="34">
        <f>SUM(E37:E56)</f>
        <v>304</v>
      </c>
      <c r="F58" s="35">
        <f>SUM(F37:F56)</f>
        <v>1</v>
      </c>
      <c r="G58" s="36"/>
      <c r="H58" s="34">
        <f>SUM(H37:H56)</f>
        <v>37</v>
      </c>
      <c r="J58" s="34">
        <f>SUM(J37:J56)</f>
        <v>305</v>
      </c>
      <c r="O58" s="24">
        <f>SUM(O37:O57)</f>
        <v>4595</v>
      </c>
    </row>
    <row r="59" spans="1:16" ht="33.950000000000003" customHeight="1">
      <c r="H59" s="37"/>
    </row>
    <row r="60" spans="1:16" ht="21" thickBot="1"/>
    <row r="61" spans="1:16" ht="51.6" customHeight="1" thickBot="1">
      <c r="A61" s="38" t="s">
        <v>48</v>
      </c>
      <c r="B61" s="39">
        <f>O58</f>
        <v>4595</v>
      </c>
      <c r="C61" s="24" t="s">
        <v>36</v>
      </c>
    </row>
    <row r="63" spans="1:16">
      <c r="A63" s="30"/>
      <c r="B63" s="40"/>
      <c r="C63" s="40"/>
    </row>
    <row r="64" spans="1:16">
      <c r="A64" s="41"/>
      <c r="B64" s="40"/>
      <c r="C64" s="40"/>
    </row>
    <row r="65" spans="1:3">
      <c r="A65" s="41"/>
      <c r="B65" s="40"/>
      <c r="C65" s="40"/>
    </row>
  </sheetData>
  <sheetProtection algorithmName="SHA-512" hashValue="szHDlnB6D6sAT/7Gh+4sUqrjkUrhwXv2tCgEcgVXtui8duQUnxnnTBhGNoAnMAyvRO4QNcDSkHQMgw+7KNCP+g==" saltValue="6yRrhidYFXPYhgQne3EHaA==" spinCount="100000" sheet="1" objects="1" scenarios="1" selectLockedCells="1"/>
  <mergeCells count="6">
    <mergeCell ref="B34:B35"/>
    <mergeCell ref="C34:C35"/>
    <mergeCell ref="D34:D35"/>
    <mergeCell ref="B2:G2"/>
    <mergeCell ref="B3:G3"/>
    <mergeCell ref="B4:G4"/>
  </mergeCells>
  <pageMargins left="0.25" right="0.25" top="0.5" bottom="0.5" header="0.3" footer="0.3"/>
  <pageSetup scale="43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sales7</dc:creator>
  <cp:keywords/>
  <dc:description/>
  <cp:lastModifiedBy>Mark Arnold</cp:lastModifiedBy>
  <cp:revision/>
  <dcterms:created xsi:type="dcterms:W3CDTF">2013-07-01T21:34:32Z</dcterms:created>
  <dcterms:modified xsi:type="dcterms:W3CDTF">2021-07-26T15:48:19Z</dcterms:modified>
  <cp:category/>
  <cp:contentStatus/>
</cp:coreProperties>
</file>